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<sst xmlns="http://schemas.openxmlformats.org/spreadsheetml/2006/main" count="323" uniqueCount="21">
  <si>
    <t>贵州草海保护开发投资有限责任有限公司2025年面向社会公开招聘工作人员笔试成绩及进入资格复审人员名单</t>
  </si>
  <si>
    <t>序号</t>
  </si>
  <si>
    <t>姓名</t>
  </si>
  <si>
    <t>准考证号</t>
  </si>
  <si>
    <t>岗位名称</t>
  </si>
  <si>
    <t>岗位代码</t>
  </si>
  <si>
    <t>招聘单位</t>
  </si>
  <si>
    <t>笔试分数</t>
  </si>
  <si>
    <t>岗位排名</t>
  </si>
  <si>
    <t>是否进入资格复审</t>
  </si>
  <si>
    <t>备注</t>
  </si>
  <si>
    <t>市场发展部工作人员</t>
  </si>
  <si>
    <t>贵州草海保护开发投资有限责任公司</t>
  </si>
  <si>
    <t xml:space="preserve">是 </t>
  </si>
  <si>
    <t>否</t>
  </si>
  <si>
    <t>缺考</t>
  </si>
  <si>
    <t>摄影摄像师</t>
  </si>
  <si>
    <t>威宁乌撒文体用品有限责任公司</t>
  </si>
  <si>
    <t>是</t>
  </si>
  <si>
    <t>影视后期制作</t>
  </si>
  <si>
    <t>新媒体运营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</si>
</sst>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selection activeCell="F4" sqref="F4"/>
    </sheetView>
  </sheetViews>
  <sheetFormatPr defaultColWidth="9" defaultRowHeight="15" customHeight="1"/>
  <cols>
    <col min="1" max="1" width="7.375" style="1" customWidth="1"/>
    <col min="2" max="2" width="8.75" style="1" customWidth="1"/>
    <col min="3" max="3" width="11.375" style="1" customWidth="1"/>
    <col min="4" max="4" width="17.875" style="1" customWidth="1"/>
    <col min="5" max="5" width="11.125" style="1" customWidth="1"/>
    <col min="6" max="6" width="17.125" style="1" customWidth="1"/>
    <col min="7" max="7" width="10.5" style="1" customWidth="1"/>
    <col min="8" max="8" width="10.125" style="1" customWidth="1"/>
    <col min="9" max="9" width="11" style="1" customWidth="1"/>
    <col min="10" max="16384" width="9" style="1"/>
  </cols>
  <sheetData>
    <row r="1" s="1" customFormat="1" ht="8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8" t="s">
        <v>10</v>
      </c>
    </row>
    <row r="3" s="2" customFormat="1" ht="35" customHeight="1" spans="1:10">
      <c r="A3" s="5">
        <v>1</v>
      </c>
      <c r="B3" s="5" t="str">
        <f>"马林"</f>
        <v>马林</v>
      </c>
      <c r="C3" s="5" t="str">
        <f>"20250113"</f>
        <v>20250113</v>
      </c>
      <c r="D3" s="5" t="s">
        <v>11</v>
      </c>
      <c r="E3" s="5" t="str">
        <f t="shared" ref="E3:E66" si="0">"01"</f>
        <v>01</v>
      </c>
      <c r="F3" s="5" t="s">
        <v>12</v>
      </c>
      <c r="G3" s="6">
        <v>74.74</v>
      </c>
      <c r="H3" s="5">
        <v>1</v>
      </c>
      <c r="I3" s="5" t="s">
        <v>13</v>
      </c>
      <c r="J3" s="9"/>
    </row>
    <row r="4" s="2" customFormat="1" ht="35" customHeight="1" spans="1:10">
      <c r="A4" s="5">
        <v>2</v>
      </c>
      <c r="B4" s="5" t="str">
        <f>"孙取胜"</f>
        <v>孙取胜</v>
      </c>
      <c r="C4" s="5" t="str">
        <f>"20250118"</f>
        <v>20250118</v>
      </c>
      <c r="D4" s="5" t="s">
        <v>11</v>
      </c>
      <c r="E4" s="5" t="str">
        <f t="shared" si="0"/>
        <v>01</v>
      </c>
      <c r="F4" s="5" t="s">
        <v>12</v>
      </c>
      <c r="G4" s="6">
        <v>65</v>
      </c>
      <c r="H4" s="5">
        <v>2</v>
      </c>
      <c r="I4" s="5" t="s">
        <v>13</v>
      </c>
      <c r="J4" s="9"/>
    </row>
    <row r="5" s="2" customFormat="1" ht="35" customHeight="1" spans="1:10">
      <c r="A5" s="5">
        <v>3</v>
      </c>
      <c r="B5" s="5" t="str">
        <f>"罗想"</f>
        <v>罗想</v>
      </c>
      <c r="C5" s="5" t="str">
        <f>"20250204"</f>
        <v>20250204</v>
      </c>
      <c r="D5" s="5" t="s">
        <v>11</v>
      </c>
      <c r="E5" s="5" t="str">
        <f t="shared" si="0"/>
        <v>01</v>
      </c>
      <c r="F5" s="5" t="s">
        <v>12</v>
      </c>
      <c r="G5" s="6">
        <v>63.75</v>
      </c>
      <c r="H5" s="5">
        <v>3</v>
      </c>
      <c r="I5" s="5" t="s">
        <v>13</v>
      </c>
      <c r="J5" s="9"/>
    </row>
    <row r="6" s="2" customFormat="1" ht="35" customHeight="1" spans="1:10">
      <c r="A6" s="5">
        <v>4</v>
      </c>
      <c r="B6" s="5" t="str">
        <f>"吴超达"</f>
        <v>吴超达</v>
      </c>
      <c r="C6" s="5" t="str">
        <f>"20250134"</f>
        <v>20250134</v>
      </c>
      <c r="D6" s="5" t="s">
        <v>11</v>
      </c>
      <c r="E6" s="5" t="str">
        <f t="shared" si="0"/>
        <v>01</v>
      </c>
      <c r="F6" s="5" t="s">
        <v>12</v>
      </c>
      <c r="G6" s="6">
        <v>63.5</v>
      </c>
      <c r="H6" s="5">
        <v>4</v>
      </c>
      <c r="I6" s="5" t="s">
        <v>14</v>
      </c>
      <c r="J6" s="9"/>
    </row>
    <row r="7" s="2" customFormat="1" ht="35" customHeight="1" spans="1:10">
      <c r="A7" s="5">
        <v>5</v>
      </c>
      <c r="B7" s="5" t="str">
        <f>"石志毓"</f>
        <v>石志毓</v>
      </c>
      <c r="C7" s="5" t="str">
        <f>"20250132"</f>
        <v>20250132</v>
      </c>
      <c r="D7" s="5" t="s">
        <v>11</v>
      </c>
      <c r="E7" s="5" t="str">
        <f t="shared" si="0"/>
        <v>01</v>
      </c>
      <c r="F7" s="5" t="s">
        <v>12</v>
      </c>
      <c r="G7" s="6">
        <v>63</v>
      </c>
      <c r="H7" s="5">
        <v>5</v>
      </c>
      <c r="I7" s="5" t="s">
        <v>14</v>
      </c>
      <c r="J7" s="9"/>
    </row>
    <row r="8" s="2" customFormat="1" ht="35" customHeight="1" spans="1:10">
      <c r="A8" s="5">
        <v>6</v>
      </c>
      <c r="B8" s="5" t="str">
        <f>"丁宣宣"</f>
        <v>丁宣宣</v>
      </c>
      <c r="C8" s="5" t="str">
        <f>"20250128"</f>
        <v>20250128</v>
      </c>
      <c r="D8" s="5" t="s">
        <v>11</v>
      </c>
      <c r="E8" s="5" t="str">
        <f t="shared" si="0"/>
        <v>01</v>
      </c>
      <c r="F8" s="5" t="s">
        <v>12</v>
      </c>
      <c r="G8" s="6">
        <v>62.5</v>
      </c>
      <c r="H8" s="5">
        <v>6</v>
      </c>
      <c r="I8" s="5" t="s">
        <v>14</v>
      </c>
      <c r="J8" s="9"/>
    </row>
    <row r="9" s="2" customFormat="1" ht="35" customHeight="1" spans="1:10">
      <c r="A9" s="5">
        <v>7</v>
      </c>
      <c r="B9" s="5" t="str">
        <f>"杜垚"</f>
        <v>杜垚</v>
      </c>
      <c r="C9" s="5" t="str">
        <f>"20250202"</f>
        <v>20250202</v>
      </c>
      <c r="D9" s="5" t="s">
        <v>11</v>
      </c>
      <c r="E9" s="5" t="str">
        <f t="shared" si="0"/>
        <v>01</v>
      </c>
      <c r="F9" s="5" t="s">
        <v>12</v>
      </c>
      <c r="G9" s="6">
        <v>62.25</v>
      </c>
      <c r="H9" s="5">
        <v>7</v>
      </c>
      <c r="I9" s="5" t="s">
        <v>14</v>
      </c>
      <c r="J9" s="9"/>
    </row>
    <row r="10" s="2" customFormat="1" ht="35" customHeight="1" spans="1:10">
      <c r="A10" s="5">
        <v>8</v>
      </c>
      <c r="B10" s="5" t="str">
        <f>"代奇"</f>
        <v>代奇</v>
      </c>
      <c r="C10" s="5" t="str">
        <f>"20250220"</f>
        <v>20250220</v>
      </c>
      <c r="D10" s="5" t="s">
        <v>11</v>
      </c>
      <c r="E10" s="5" t="str">
        <f t="shared" si="0"/>
        <v>01</v>
      </c>
      <c r="F10" s="5" t="s">
        <v>12</v>
      </c>
      <c r="G10" s="6">
        <v>62.25</v>
      </c>
      <c r="H10" s="5">
        <v>8</v>
      </c>
      <c r="I10" s="5" t="s">
        <v>14</v>
      </c>
      <c r="J10" s="9"/>
    </row>
    <row r="11" s="2" customFormat="1" ht="35" customHeight="1" spans="1:10">
      <c r="A11" s="5">
        <v>9</v>
      </c>
      <c r="B11" s="5" t="str">
        <f>"张才勇"</f>
        <v>张才勇</v>
      </c>
      <c r="C11" s="5" t="str">
        <f>"20250235"</f>
        <v>20250235</v>
      </c>
      <c r="D11" s="5" t="s">
        <v>11</v>
      </c>
      <c r="E11" s="5" t="str">
        <f t="shared" si="0"/>
        <v>01</v>
      </c>
      <c r="F11" s="5" t="s">
        <v>12</v>
      </c>
      <c r="G11" s="6">
        <v>62</v>
      </c>
      <c r="H11" s="5">
        <v>9</v>
      </c>
      <c r="I11" s="5" t="s">
        <v>14</v>
      </c>
      <c r="J11" s="9"/>
    </row>
    <row r="12" s="2" customFormat="1" ht="35" customHeight="1" spans="1:10">
      <c r="A12" s="5">
        <v>10</v>
      </c>
      <c r="B12" s="5" t="str">
        <f>"赵晰"</f>
        <v>赵晰</v>
      </c>
      <c r="C12" s="5" t="str">
        <f>"20250124"</f>
        <v>20250124</v>
      </c>
      <c r="D12" s="5" t="s">
        <v>11</v>
      </c>
      <c r="E12" s="5" t="str">
        <f t="shared" si="0"/>
        <v>01</v>
      </c>
      <c r="F12" s="5" t="s">
        <v>12</v>
      </c>
      <c r="G12" s="6">
        <v>60</v>
      </c>
      <c r="H12" s="5">
        <v>10</v>
      </c>
      <c r="I12" s="5" t="s">
        <v>14</v>
      </c>
      <c r="J12" s="9"/>
    </row>
    <row r="13" s="2" customFormat="1" ht="35" customHeight="1" spans="1:10">
      <c r="A13" s="5">
        <v>11</v>
      </c>
      <c r="B13" s="5" t="str">
        <f>"冷令"</f>
        <v>冷令</v>
      </c>
      <c r="C13" s="5" t="str">
        <f>"20250223"</f>
        <v>20250223</v>
      </c>
      <c r="D13" s="5" t="s">
        <v>11</v>
      </c>
      <c r="E13" s="5" t="str">
        <f t="shared" si="0"/>
        <v>01</v>
      </c>
      <c r="F13" s="5" t="s">
        <v>12</v>
      </c>
      <c r="G13" s="6">
        <v>59.5</v>
      </c>
      <c r="H13" s="5">
        <v>11</v>
      </c>
      <c r="I13" s="5" t="s">
        <v>14</v>
      </c>
      <c r="J13" s="9"/>
    </row>
    <row r="14" s="2" customFormat="1" ht="35" customHeight="1" spans="1:10">
      <c r="A14" s="5">
        <v>12</v>
      </c>
      <c r="B14" s="5" t="str">
        <f>"陈大伟"</f>
        <v>陈大伟</v>
      </c>
      <c r="C14" s="5" t="str">
        <f>"20250123"</f>
        <v>20250123</v>
      </c>
      <c r="D14" s="5" t="s">
        <v>11</v>
      </c>
      <c r="E14" s="5" t="str">
        <f t="shared" si="0"/>
        <v>01</v>
      </c>
      <c r="F14" s="5" t="s">
        <v>12</v>
      </c>
      <c r="G14" s="6">
        <v>59.5</v>
      </c>
      <c r="H14" s="5">
        <v>12</v>
      </c>
      <c r="I14" s="5" t="s">
        <v>14</v>
      </c>
      <c r="J14" s="9"/>
    </row>
    <row r="15" s="2" customFormat="1" ht="35" customHeight="1" spans="1:10">
      <c r="A15" s="5">
        <v>13</v>
      </c>
      <c r="B15" s="5" t="str">
        <f>"杜润"</f>
        <v>杜润</v>
      </c>
      <c r="C15" s="5" t="str">
        <f>"20250135"</f>
        <v>20250135</v>
      </c>
      <c r="D15" s="5" t="s">
        <v>11</v>
      </c>
      <c r="E15" s="5" t="str">
        <f t="shared" si="0"/>
        <v>01</v>
      </c>
      <c r="F15" s="5" t="s">
        <v>12</v>
      </c>
      <c r="G15" s="6">
        <v>59</v>
      </c>
      <c r="H15" s="5">
        <v>13</v>
      </c>
      <c r="I15" s="5" t="s">
        <v>14</v>
      </c>
      <c r="J15" s="9"/>
    </row>
    <row r="16" s="2" customFormat="1" ht="35" customHeight="1" spans="1:10">
      <c r="A16" s="5">
        <v>14</v>
      </c>
      <c r="B16" s="5" t="str">
        <f>"徐江福"</f>
        <v>徐江福</v>
      </c>
      <c r="C16" s="5" t="str">
        <f>"20250120"</f>
        <v>20250120</v>
      </c>
      <c r="D16" s="5" t="s">
        <v>11</v>
      </c>
      <c r="E16" s="5" t="str">
        <f t="shared" si="0"/>
        <v>01</v>
      </c>
      <c r="F16" s="5" t="s">
        <v>12</v>
      </c>
      <c r="G16" s="6">
        <v>58.5</v>
      </c>
      <c r="H16" s="5">
        <v>14</v>
      </c>
      <c r="I16" s="5" t="s">
        <v>14</v>
      </c>
      <c r="J16" s="9"/>
    </row>
    <row r="17" s="2" customFormat="1" ht="35" customHeight="1" spans="1:10">
      <c r="A17" s="5">
        <v>15</v>
      </c>
      <c r="B17" s="5" t="str">
        <f>"陈颖虎"</f>
        <v>陈颖虎</v>
      </c>
      <c r="C17" s="5" t="str">
        <f>"20250107"</f>
        <v>20250107</v>
      </c>
      <c r="D17" s="5" t="s">
        <v>11</v>
      </c>
      <c r="E17" s="5" t="str">
        <f t="shared" si="0"/>
        <v>01</v>
      </c>
      <c r="F17" s="5" t="s">
        <v>12</v>
      </c>
      <c r="G17" s="6">
        <v>58</v>
      </c>
      <c r="H17" s="5">
        <v>15</v>
      </c>
      <c r="I17" s="5" t="s">
        <v>14</v>
      </c>
      <c r="J17" s="9"/>
    </row>
    <row r="18" s="2" customFormat="1" ht="35" customHeight="1" spans="1:10">
      <c r="A18" s="5">
        <v>16</v>
      </c>
      <c r="B18" s="5" t="str">
        <f>"禄继铭"</f>
        <v>禄继铭</v>
      </c>
      <c r="C18" s="5" t="str">
        <f>"20250233"</f>
        <v>20250233</v>
      </c>
      <c r="D18" s="5" t="s">
        <v>11</v>
      </c>
      <c r="E18" s="5" t="str">
        <f t="shared" si="0"/>
        <v>01</v>
      </c>
      <c r="F18" s="5" t="s">
        <v>12</v>
      </c>
      <c r="G18" s="6">
        <v>57.5</v>
      </c>
      <c r="H18" s="5">
        <v>16</v>
      </c>
      <c r="I18" s="5" t="s">
        <v>14</v>
      </c>
      <c r="J18" s="9"/>
    </row>
    <row r="19" s="2" customFormat="1" ht="35" customHeight="1" spans="1:10">
      <c r="A19" s="5">
        <v>17</v>
      </c>
      <c r="B19" s="5" t="str">
        <f>"高世炜"</f>
        <v>高世炜</v>
      </c>
      <c r="C19" s="5" t="str">
        <f>"20250236"</f>
        <v>20250236</v>
      </c>
      <c r="D19" s="5" t="s">
        <v>11</v>
      </c>
      <c r="E19" s="5" t="str">
        <f t="shared" si="0"/>
        <v>01</v>
      </c>
      <c r="F19" s="5" t="s">
        <v>12</v>
      </c>
      <c r="G19" s="6">
        <v>57.5</v>
      </c>
      <c r="H19" s="5">
        <v>17</v>
      </c>
      <c r="I19" s="5" t="s">
        <v>14</v>
      </c>
      <c r="J19" s="9"/>
    </row>
    <row r="20" s="2" customFormat="1" ht="35" customHeight="1" spans="1:10">
      <c r="A20" s="5">
        <v>18</v>
      </c>
      <c r="B20" s="5" t="str">
        <f>"陈锡程"</f>
        <v>陈锡程</v>
      </c>
      <c r="C20" s="5" t="str">
        <f>"20250225"</f>
        <v>20250225</v>
      </c>
      <c r="D20" s="5" t="s">
        <v>11</v>
      </c>
      <c r="E20" s="5" t="str">
        <f t="shared" si="0"/>
        <v>01</v>
      </c>
      <c r="F20" s="5" t="s">
        <v>12</v>
      </c>
      <c r="G20" s="6">
        <v>55.5</v>
      </c>
      <c r="H20" s="5">
        <v>18</v>
      </c>
      <c r="I20" s="5" t="s">
        <v>14</v>
      </c>
      <c r="J20" s="9"/>
    </row>
    <row r="21" s="2" customFormat="1" ht="35" customHeight="1" spans="1:10">
      <c r="A21" s="5">
        <v>19</v>
      </c>
      <c r="B21" s="5" t="str">
        <f>"马旋"</f>
        <v>马旋</v>
      </c>
      <c r="C21" s="5" t="str">
        <f>"20250102"</f>
        <v>20250102</v>
      </c>
      <c r="D21" s="5" t="s">
        <v>11</v>
      </c>
      <c r="E21" s="5" t="str">
        <f t="shared" si="0"/>
        <v>01</v>
      </c>
      <c r="F21" s="5" t="s">
        <v>12</v>
      </c>
      <c r="G21" s="6">
        <v>54</v>
      </c>
      <c r="H21" s="5">
        <v>19</v>
      </c>
      <c r="I21" s="5" t="s">
        <v>14</v>
      </c>
      <c r="J21" s="9"/>
    </row>
    <row r="22" s="2" customFormat="1" ht="35" customHeight="1" spans="1:10">
      <c r="A22" s="5">
        <v>20</v>
      </c>
      <c r="B22" s="5" t="str">
        <f>"崔关云"</f>
        <v>崔关云</v>
      </c>
      <c r="C22" s="5" t="str">
        <f>"20250232"</f>
        <v>20250232</v>
      </c>
      <c r="D22" s="5" t="s">
        <v>11</v>
      </c>
      <c r="E22" s="5" t="str">
        <f t="shared" si="0"/>
        <v>01</v>
      </c>
      <c r="F22" s="5" t="s">
        <v>12</v>
      </c>
      <c r="G22" s="6">
        <v>53.5</v>
      </c>
      <c r="H22" s="5">
        <v>20</v>
      </c>
      <c r="I22" s="5" t="s">
        <v>14</v>
      </c>
      <c r="J22" s="9"/>
    </row>
    <row r="23" s="2" customFormat="1" ht="35" customHeight="1" spans="1:10">
      <c r="A23" s="5">
        <v>21</v>
      </c>
      <c r="B23" s="5" t="str">
        <f>"林婵"</f>
        <v>林婵</v>
      </c>
      <c r="C23" s="5" t="str">
        <f>"20250201"</f>
        <v>20250201</v>
      </c>
      <c r="D23" s="5" t="s">
        <v>11</v>
      </c>
      <c r="E23" s="5" t="str">
        <f t="shared" si="0"/>
        <v>01</v>
      </c>
      <c r="F23" s="5" t="s">
        <v>12</v>
      </c>
      <c r="G23" s="6">
        <v>52.5</v>
      </c>
      <c r="H23" s="5">
        <v>21</v>
      </c>
      <c r="I23" s="5" t="s">
        <v>14</v>
      </c>
      <c r="J23" s="9"/>
    </row>
    <row r="24" s="2" customFormat="1" ht="35" customHeight="1" spans="1:10">
      <c r="A24" s="5">
        <v>22</v>
      </c>
      <c r="B24" s="5" t="str">
        <f>"管静静"</f>
        <v>管静静</v>
      </c>
      <c r="C24" s="5" t="str">
        <f>"20250109"</f>
        <v>20250109</v>
      </c>
      <c r="D24" s="5" t="s">
        <v>11</v>
      </c>
      <c r="E24" s="5" t="str">
        <f t="shared" si="0"/>
        <v>01</v>
      </c>
      <c r="F24" s="5" t="s">
        <v>12</v>
      </c>
      <c r="G24" s="6">
        <v>52</v>
      </c>
      <c r="H24" s="5">
        <v>22</v>
      </c>
      <c r="I24" s="5" t="s">
        <v>14</v>
      </c>
      <c r="J24" s="9"/>
    </row>
    <row r="25" s="2" customFormat="1" ht="35" customHeight="1" spans="1:10">
      <c r="A25" s="5">
        <v>23</v>
      </c>
      <c r="B25" s="5" t="str">
        <f>"陈成"</f>
        <v>陈成</v>
      </c>
      <c r="C25" s="5" t="str">
        <f>"20250203"</f>
        <v>20250203</v>
      </c>
      <c r="D25" s="5" t="s">
        <v>11</v>
      </c>
      <c r="E25" s="5" t="str">
        <f t="shared" si="0"/>
        <v>01</v>
      </c>
      <c r="F25" s="5" t="s">
        <v>12</v>
      </c>
      <c r="G25" s="6">
        <v>52</v>
      </c>
      <c r="H25" s="5">
        <v>23</v>
      </c>
      <c r="I25" s="5" t="s">
        <v>14</v>
      </c>
      <c r="J25" s="9"/>
    </row>
    <row r="26" s="2" customFormat="1" ht="35" customHeight="1" spans="1:10">
      <c r="A26" s="5">
        <v>24</v>
      </c>
      <c r="B26" s="5" t="str">
        <f>"李倩"</f>
        <v>李倩</v>
      </c>
      <c r="C26" s="5" t="str">
        <f>"20250228"</f>
        <v>20250228</v>
      </c>
      <c r="D26" s="5" t="s">
        <v>11</v>
      </c>
      <c r="E26" s="5" t="str">
        <f t="shared" si="0"/>
        <v>01</v>
      </c>
      <c r="F26" s="5" t="s">
        <v>12</v>
      </c>
      <c r="G26" s="6">
        <v>52</v>
      </c>
      <c r="H26" s="5">
        <v>24</v>
      </c>
      <c r="I26" s="5" t="s">
        <v>14</v>
      </c>
      <c r="J26" s="9"/>
    </row>
    <row r="27" s="2" customFormat="1" ht="35" customHeight="1" spans="1:10">
      <c r="A27" s="5">
        <v>25</v>
      </c>
      <c r="B27" s="5" t="str">
        <f>"张建明"</f>
        <v>张建明</v>
      </c>
      <c r="C27" s="5" t="str">
        <f>"20250231"</f>
        <v>20250231</v>
      </c>
      <c r="D27" s="5" t="s">
        <v>11</v>
      </c>
      <c r="E27" s="5" t="str">
        <f t="shared" si="0"/>
        <v>01</v>
      </c>
      <c r="F27" s="5" t="s">
        <v>12</v>
      </c>
      <c r="G27" s="6">
        <v>52</v>
      </c>
      <c r="H27" s="5">
        <v>25</v>
      </c>
      <c r="I27" s="5" t="s">
        <v>14</v>
      </c>
      <c r="J27" s="9"/>
    </row>
    <row r="28" s="2" customFormat="1" ht="35" customHeight="1" spans="1:10">
      <c r="A28" s="5">
        <v>26</v>
      </c>
      <c r="B28" s="5" t="str">
        <f>"张继"</f>
        <v>张继</v>
      </c>
      <c r="C28" s="5" t="str">
        <f>"20250227"</f>
        <v>20250227</v>
      </c>
      <c r="D28" s="5" t="s">
        <v>11</v>
      </c>
      <c r="E28" s="5" t="str">
        <f t="shared" si="0"/>
        <v>01</v>
      </c>
      <c r="F28" s="5" t="s">
        <v>12</v>
      </c>
      <c r="G28" s="6">
        <v>51.5</v>
      </c>
      <c r="H28" s="5">
        <v>26</v>
      </c>
      <c r="I28" s="5" t="s">
        <v>14</v>
      </c>
      <c r="J28" s="9"/>
    </row>
    <row r="29" s="2" customFormat="1" ht="35" customHeight="1" spans="1:10">
      <c r="A29" s="5">
        <v>27</v>
      </c>
      <c r="B29" s="5" t="str">
        <f>"杨胜麟"</f>
        <v>杨胜麟</v>
      </c>
      <c r="C29" s="5" t="str">
        <f>"20250108"</f>
        <v>20250108</v>
      </c>
      <c r="D29" s="5" t="s">
        <v>11</v>
      </c>
      <c r="E29" s="5" t="str">
        <f t="shared" si="0"/>
        <v>01</v>
      </c>
      <c r="F29" s="5" t="s">
        <v>12</v>
      </c>
      <c r="G29" s="6">
        <v>51</v>
      </c>
      <c r="H29" s="5">
        <v>27</v>
      </c>
      <c r="I29" s="5" t="s">
        <v>14</v>
      </c>
      <c r="J29" s="9"/>
    </row>
    <row r="30" s="2" customFormat="1" ht="35" customHeight="1" spans="1:10">
      <c r="A30" s="5">
        <v>28</v>
      </c>
      <c r="B30" s="5" t="str">
        <f>"赵瑞"</f>
        <v>赵瑞</v>
      </c>
      <c r="C30" s="5" t="str">
        <f>"20250218"</f>
        <v>20250218</v>
      </c>
      <c r="D30" s="5" t="s">
        <v>11</v>
      </c>
      <c r="E30" s="5" t="str">
        <f t="shared" si="0"/>
        <v>01</v>
      </c>
      <c r="F30" s="5" t="s">
        <v>12</v>
      </c>
      <c r="G30" s="6">
        <v>51</v>
      </c>
      <c r="H30" s="5">
        <v>28</v>
      </c>
      <c r="I30" s="5" t="s">
        <v>14</v>
      </c>
      <c r="J30" s="9"/>
    </row>
    <row r="31" s="2" customFormat="1" ht="35" customHeight="1" spans="1:10">
      <c r="A31" s="5">
        <v>29</v>
      </c>
      <c r="B31" s="5" t="str">
        <f>"郑庆成"</f>
        <v>郑庆成</v>
      </c>
      <c r="C31" s="5" t="str">
        <f>"20250226"</f>
        <v>20250226</v>
      </c>
      <c r="D31" s="5" t="s">
        <v>11</v>
      </c>
      <c r="E31" s="5" t="str">
        <f t="shared" si="0"/>
        <v>01</v>
      </c>
      <c r="F31" s="5" t="s">
        <v>12</v>
      </c>
      <c r="G31" s="6">
        <v>51</v>
      </c>
      <c r="H31" s="5">
        <v>29</v>
      </c>
      <c r="I31" s="5" t="s">
        <v>14</v>
      </c>
      <c r="J31" s="9"/>
    </row>
    <row r="32" s="2" customFormat="1" ht="35" customHeight="1" spans="1:10">
      <c r="A32" s="5">
        <v>30</v>
      </c>
      <c r="B32" s="5" t="str">
        <f>"钟兴禹"</f>
        <v>钟兴禹</v>
      </c>
      <c r="C32" s="5" t="str">
        <f>"20250238"</f>
        <v>20250238</v>
      </c>
      <c r="D32" s="5" t="s">
        <v>11</v>
      </c>
      <c r="E32" s="5" t="str">
        <f t="shared" si="0"/>
        <v>01</v>
      </c>
      <c r="F32" s="5" t="s">
        <v>12</v>
      </c>
      <c r="G32" s="6">
        <v>51</v>
      </c>
      <c r="H32" s="5">
        <v>30</v>
      </c>
      <c r="I32" s="5" t="s">
        <v>14</v>
      </c>
      <c r="J32" s="9"/>
    </row>
    <row r="33" s="2" customFormat="1" ht="35" customHeight="1" spans="1:10">
      <c r="A33" s="5">
        <v>31</v>
      </c>
      <c r="B33" s="5" t="str">
        <f>"杜涛"</f>
        <v>杜涛</v>
      </c>
      <c r="C33" s="5" t="str">
        <f>"20250119"</f>
        <v>20250119</v>
      </c>
      <c r="D33" s="5" t="s">
        <v>11</v>
      </c>
      <c r="E33" s="5" t="str">
        <f t="shared" si="0"/>
        <v>01</v>
      </c>
      <c r="F33" s="5" t="s">
        <v>12</v>
      </c>
      <c r="G33" s="6">
        <v>50.5</v>
      </c>
      <c r="H33" s="5">
        <v>31</v>
      </c>
      <c r="I33" s="5" t="s">
        <v>14</v>
      </c>
      <c r="J33" s="9"/>
    </row>
    <row r="34" s="2" customFormat="1" ht="35" customHeight="1" spans="1:10">
      <c r="A34" s="5">
        <v>32</v>
      </c>
      <c r="B34" s="5" t="str">
        <f>"朱菲"</f>
        <v>朱菲</v>
      </c>
      <c r="C34" s="5" t="str">
        <f>"20250210"</f>
        <v>20250210</v>
      </c>
      <c r="D34" s="5" t="s">
        <v>11</v>
      </c>
      <c r="E34" s="5" t="str">
        <f t="shared" si="0"/>
        <v>01</v>
      </c>
      <c r="F34" s="5" t="s">
        <v>12</v>
      </c>
      <c r="G34" s="6">
        <v>50</v>
      </c>
      <c r="H34" s="5">
        <v>32</v>
      </c>
      <c r="I34" s="5" t="s">
        <v>14</v>
      </c>
      <c r="J34" s="9"/>
    </row>
    <row r="35" s="2" customFormat="1" ht="35" customHeight="1" spans="1:10">
      <c r="A35" s="5">
        <v>33</v>
      </c>
      <c r="B35" s="5" t="str">
        <f>"蔡永鑫"</f>
        <v>蔡永鑫</v>
      </c>
      <c r="C35" s="5" t="str">
        <f>"20250212"</f>
        <v>20250212</v>
      </c>
      <c r="D35" s="5" t="s">
        <v>11</v>
      </c>
      <c r="E35" s="5" t="str">
        <f t="shared" si="0"/>
        <v>01</v>
      </c>
      <c r="F35" s="5" t="s">
        <v>12</v>
      </c>
      <c r="G35" s="6">
        <v>50</v>
      </c>
      <c r="H35" s="5">
        <v>33</v>
      </c>
      <c r="I35" s="5" t="s">
        <v>14</v>
      </c>
      <c r="J35" s="9"/>
    </row>
    <row r="36" s="2" customFormat="1" ht="35" customHeight="1" spans="1:10">
      <c r="A36" s="5">
        <v>34</v>
      </c>
      <c r="B36" s="5" t="str">
        <f>"李晨"</f>
        <v>李晨</v>
      </c>
      <c r="C36" s="5" t="str">
        <f>"20250103"</f>
        <v>20250103</v>
      </c>
      <c r="D36" s="5" t="s">
        <v>11</v>
      </c>
      <c r="E36" s="5" t="str">
        <f t="shared" si="0"/>
        <v>01</v>
      </c>
      <c r="F36" s="5" t="s">
        <v>12</v>
      </c>
      <c r="G36" s="6">
        <v>49.5</v>
      </c>
      <c r="H36" s="5">
        <v>34</v>
      </c>
      <c r="I36" s="5" t="s">
        <v>14</v>
      </c>
      <c r="J36" s="9"/>
    </row>
    <row r="37" s="2" customFormat="1" ht="35" customHeight="1" spans="1:10">
      <c r="A37" s="5">
        <v>35</v>
      </c>
      <c r="B37" s="5" t="str">
        <f>"王天齐"</f>
        <v>王天齐</v>
      </c>
      <c r="C37" s="5" t="str">
        <f>"20250104"</f>
        <v>20250104</v>
      </c>
      <c r="D37" s="5" t="s">
        <v>11</v>
      </c>
      <c r="E37" s="5" t="str">
        <f t="shared" si="0"/>
        <v>01</v>
      </c>
      <c r="F37" s="5" t="s">
        <v>12</v>
      </c>
      <c r="G37" s="6">
        <v>49.5</v>
      </c>
      <c r="H37" s="5">
        <v>35</v>
      </c>
      <c r="I37" s="5" t="s">
        <v>14</v>
      </c>
      <c r="J37" s="9"/>
    </row>
    <row r="38" s="2" customFormat="1" ht="35" customHeight="1" spans="1:10">
      <c r="A38" s="5">
        <v>36</v>
      </c>
      <c r="B38" s="5" t="str">
        <f>"陶荐"</f>
        <v>陶荐</v>
      </c>
      <c r="C38" s="5" t="str">
        <f>"20250129"</f>
        <v>20250129</v>
      </c>
      <c r="D38" s="5" t="s">
        <v>11</v>
      </c>
      <c r="E38" s="5" t="str">
        <f t="shared" si="0"/>
        <v>01</v>
      </c>
      <c r="F38" s="5" t="s">
        <v>12</v>
      </c>
      <c r="G38" s="6">
        <v>49.5</v>
      </c>
      <c r="H38" s="5">
        <v>36</v>
      </c>
      <c r="I38" s="5" t="s">
        <v>14</v>
      </c>
      <c r="J38" s="9"/>
    </row>
    <row r="39" s="2" customFormat="1" ht="35" customHeight="1" spans="1:10">
      <c r="A39" s="5">
        <v>37</v>
      </c>
      <c r="B39" s="5" t="str">
        <f>"赵庆超"</f>
        <v>赵庆超</v>
      </c>
      <c r="C39" s="5" t="str">
        <f>"20250211"</f>
        <v>20250211</v>
      </c>
      <c r="D39" s="5" t="s">
        <v>11</v>
      </c>
      <c r="E39" s="5" t="str">
        <f t="shared" si="0"/>
        <v>01</v>
      </c>
      <c r="F39" s="5" t="s">
        <v>12</v>
      </c>
      <c r="G39" s="6">
        <v>48.5</v>
      </c>
      <c r="H39" s="5">
        <v>37</v>
      </c>
      <c r="I39" s="5" t="s">
        <v>14</v>
      </c>
      <c r="J39" s="9"/>
    </row>
    <row r="40" s="2" customFormat="1" ht="35" customHeight="1" spans="1:10">
      <c r="A40" s="5">
        <v>38</v>
      </c>
      <c r="B40" s="5" t="str">
        <f>"李仕海"</f>
        <v>李仕海</v>
      </c>
      <c r="C40" s="5" t="str">
        <f>"20250219"</f>
        <v>20250219</v>
      </c>
      <c r="D40" s="5" t="s">
        <v>11</v>
      </c>
      <c r="E40" s="5" t="str">
        <f t="shared" si="0"/>
        <v>01</v>
      </c>
      <c r="F40" s="5" t="s">
        <v>12</v>
      </c>
      <c r="G40" s="6">
        <v>48.25</v>
      </c>
      <c r="H40" s="5">
        <v>38</v>
      </c>
      <c r="I40" s="5" t="s">
        <v>14</v>
      </c>
      <c r="J40" s="9"/>
    </row>
    <row r="41" s="2" customFormat="1" ht="35" customHeight="1" spans="1:10">
      <c r="A41" s="5">
        <v>39</v>
      </c>
      <c r="B41" s="5" t="str">
        <f>"李相"</f>
        <v>李相</v>
      </c>
      <c r="C41" s="5" t="str">
        <f>"20250114"</f>
        <v>20250114</v>
      </c>
      <c r="D41" s="5" t="s">
        <v>11</v>
      </c>
      <c r="E41" s="5" t="str">
        <f t="shared" si="0"/>
        <v>01</v>
      </c>
      <c r="F41" s="5" t="s">
        <v>12</v>
      </c>
      <c r="G41" s="6">
        <v>48</v>
      </c>
      <c r="H41" s="5">
        <v>39</v>
      </c>
      <c r="I41" s="5" t="s">
        <v>14</v>
      </c>
      <c r="J41" s="9"/>
    </row>
    <row r="42" s="2" customFormat="1" ht="35" customHeight="1" spans="1:10">
      <c r="A42" s="5">
        <v>40</v>
      </c>
      <c r="B42" s="5" t="str">
        <f>"谢彩梅"</f>
        <v>谢彩梅</v>
      </c>
      <c r="C42" s="5" t="str">
        <f>"20250207"</f>
        <v>20250207</v>
      </c>
      <c r="D42" s="5" t="s">
        <v>11</v>
      </c>
      <c r="E42" s="5" t="str">
        <f t="shared" si="0"/>
        <v>01</v>
      </c>
      <c r="F42" s="5" t="s">
        <v>12</v>
      </c>
      <c r="G42" s="6">
        <v>48</v>
      </c>
      <c r="H42" s="5">
        <v>40</v>
      </c>
      <c r="I42" s="5" t="s">
        <v>14</v>
      </c>
      <c r="J42" s="9"/>
    </row>
    <row r="43" s="2" customFormat="1" ht="35" customHeight="1" spans="1:10">
      <c r="A43" s="5">
        <v>41</v>
      </c>
      <c r="B43" s="5" t="str">
        <f>"许晋源"</f>
        <v>许晋源</v>
      </c>
      <c r="C43" s="5" t="str">
        <f>"20250105"</f>
        <v>20250105</v>
      </c>
      <c r="D43" s="5" t="s">
        <v>11</v>
      </c>
      <c r="E43" s="5" t="str">
        <f t="shared" si="0"/>
        <v>01</v>
      </c>
      <c r="F43" s="5" t="s">
        <v>12</v>
      </c>
      <c r="G43" s="6">
        <v>47.5</v>
      </c>
      <c r="H43" s="5">
        <v>41</v>
      </c>
      <c r="I43" s="5" t="s">
        <v>14</v>
      </c>
      <c r="J43" s="9"/>
    </row>
    <row r="44" s="2" customFormat="1" ht="35" customHeight="1" spans="1:10">
      <c r="A44" s="5">
        <v>42</v>
      </c>
      <c r="B44" s="5" t="str">
        <f>"马关亚"</f>
        <v>马关亚</v>
      </c>
      <c r="C44" s="5" t="str">
        <f>"20250131"</f>
        <v>20250131</v>
      </c>
      <c r="D44" s="5" t="s">
        <v>11</v>
      </c>
      <c r="E44" s="5" t="str">
        <f t="shared" si="0"/>
        <v>01</v>
      </c>
      <c r="F44" s="5" t="s">
        <v>12</v>
      </c>
      <c r="G44" s="6">
        <v>47.5</v>
      </c>
      <c r="H44" s="5">
        <v>42</v>
      </c>
      <c r="I44" s="5" t="s">
        <v>14</v>
      </c>
      <c r="J44" s="9"/>
    </row>
    <row r="45" s="2" customFormat="1" ht="35" customHeight="1" spans="1:10">
      <c r="A45" s="5">
        <v>43</v>
      </c>
      <c r="B45" s="5" t="str">
        <f>"李婷婷"</f>
        <v>李婷婷</v>
      </c>
      <c r="C45" s="5" t="str">
        <f>"20250111"</f>
        <v>20250111</v>
      </c>
      <c r="D45" s="5" t="s">
        <v>11</v>
      </c>
      <c r="E45" s="5" t="str">
        <f t="shared" si="0"/>
        <v>01</v>
      </c>
      <c r="F45" s="5" t="s">
        <v>12</v>
      </c>
      <c r="G45" s="6">
        <v>47</v>
      </c>
      <c r="H45" s="5">
        <v>43</v>
      </c>
      <c r="I45" s="5" t="s">
        <v>14</v>
      </c>
      <c r="J45" s="9"/>
    </row>
    <row r="46" s="2" customFormat="1" ht="35" customHeight="1" spans="1:10">
      <c r="A46" s="5">
        <v>44</v>
      </c>
      <c r="B46" s="5" t="str">
        <f>"陈思汉"</f>
        <v>陈思汉</v>
      </c>
      <c r="C46" s="5" t="str">
        <f>"20250115"</f>
        <v>20250115</v>
      </c>
      <c r="D46" s="5" t="s">
        <v>11</v>
      </c>
      <c r="E46" s="5" t="str">
        <f t="shared" si="0"/>
        <v>01</v>
      </c>
      <c r="F46" s="5" t="s">
        <v>12</v>
      </c>
      <c r="G46" s="6">
        <v>47</v>
      </c>
      <c r="H46" s="5">
        <v>44</v>
      </c>
      <c r="I46" s="5" t="s">
        <v>14</v>
      </c>
      <c r="J46" s="9"/>
    </row>
    <row r="47" s="2" customFormat="1" ht="35" customHeight="1" spans="1:10">
      <c r="A47" s="5">
        <v>45</v>
      </c>
      <c r="B47" s="5" t="str">
        <f>"陈杰"</f>
        <v>陈杰</v>
      </c>
      <c r="C47" s="5" t="str">
        <f>"20250214"</f>
        <v>20250214</v>
      </c>
      <c r="D47" s="5" t="s">
        <v>11</v>
      </c>
      <c r="E47" s="5" t="str">
        <f t="shared" si="0"/>
        <v>01</v>
      </c>
      <c r="F47" s="5" t="s">
        <v>12</v>
      </c>
      <c r="G47" s="6">
        <v>47</v>
      </c>
      <c r="H47" s="5">
        <v>45</v>
      </c>
      <c r="I47" s="5" t="s">
        <v>14</v>
      </c>
      <c r="J47" s="9"/>
    </row>
    <row r="48" s="2" customFormat="1" ht="35" customHeight="1" spans="1:10">
      <c r="A48" s="5">
        <v>46</v>
      </c>
      <c r="B48" s="5" t="str">
        <f>"邹国艳"</f>
        <v>邹国艳</v>
      </c>
      <c r="C48" s="5" t="str">
        <f>"20250215"</f>
        <v>20250215</v>
      </c>
      <c r="D48" s="5" t="s">
        <v>11</v>
      </c>
      <c r="E48" s="5" t="str">
        <f t="shared" si="0"/>
        <v>01</v>
      </c>
      <c r="F48" s="5" t="s">
        <v>12</v>
      </c>
      <c r="G48" s="6">
        <v>46.25</v>
      </c>
      <c r="H48" s="5">
        <v>46</v>
      </c>
      <c r="I48" s="5" t="s">
        <v>14</v>
      </c>
      <c r="J48" s="9"/>
    </row>
    <row r="49" s="2" customFormat="1" ht="35" customHeight="1" spans="1:10">
      <c r="A49" s="5">
        <v>47</v>
      </c>
      <c r="B49" s="5" t="str">
        <f>"虎维星"</f>
        <v>虎维星</v>
      </c>
      <c r="C49" s="5" t="str">
        <f>"20250224"</f>
        <v>20250224</v>
      </c>
      <c r="D49" s="5" t="s">
        <v>11</v>
      </c>
      <c r="E49" s="5" t="str">
        <f t="shared" si="0"/>
        <v>01</v>
      </c>
      <c r="F49" s="5" t="s">
        <v>12</v>
      </c>
      <c r="G49" s="6">
        <v>44</v>
      </c>
      <c r="H49" s="5">
        <v>47</v>
      </c>
      <c r="I49" s="5" t="s">
        <v>14</v>
      </c>
      <c r="J49" s="9"/>
    </row>
    <row r="50" s="2" customFormat="1" ht="35" customHeight="1" spans="1:10">
      <c r="A50" s="5">
        <v>48</v>
      </c>
      <c r="B50" s="5" t="str">
        <f>"江文来"</f>
        <v>江文来</v>
      </c>
      <c r="C50" s="5" t="str">
        <f>"20250209"</f>
        <v>20250209</v>
      </c>
      <c r="D50" s="5" t="s">
        <v>11</v>
      </c>
      <c r="E50" s="5" t="str">
        <f t="shared" si="0"/>
        <v>01</v>
      </c>
      <c r="F50" s="5" t="s">
        <v>12</v>
      </c>
      <c r="G50" s="6">
        <v>43.5</v>
      </c>
      <c r="H50" s="5">
        <v>48</v>
      </c>
      <c r="I50" s="5" t="s">
        <v>14</v>
      </c>
      <c r="J50" s="9"/>
    </row>
    <row r="51" s="2" customFormat="1" ht="35" customHeight="1" spans="1:10">
      <c r="A51" s="5">
        <v>49</v>
      </c>
      <c r="B51" s="5" t="str">
        <f>"马兴"</f>
        <v>马兴</v>
      </c>
      <c r="C51" s="5" t="str">
        <f>"20250121"</f>
        <v>20250121</v>
      </c>
      <c r="D51" s="5" t="s">
        <v>11</v>
      </c>
      <c r="E51" s="5" t="str">
        <f t="shared" si="0"/>
        <v>01</v>
      </c>
      <c r="F51" s="5" t="s">
        <v>12</v>
      </c>
      <c r="G51" s="6">
        <v>43</v>
      </c>
      <c r="H51" s="5">
        <v>49</v>
      </c>
      <c r="I51" s="5" t="s">
        <v>14</v>
      </c>
      <c r="J51" s="9"/>
    </row>
    <row r="52" s="2" customFormat="1" ht="35" customHeight="1" spans="1:10">
      <c r="A52" s="5">
        <v>50</v>
      </c>
      <c r="B52" s="5" t="str">
        <f>"虎美艳"</f>
        <v>虎美艳</v>
      </c>
      <c r="C52" s="5" t="str">
        <f>"20250221"</f>
        <v>20250221</v>
      </c>
      <c r="D52" s="5" t="s">
        <v>11</v>
      </c>
      <c r="E52" s="5" t="str">
        <f t="shared" si="0"/>
        <v>01</v>
      </c>
      <c r="F52" s="5" t="s">
        <v>12</v>
      </c>
      <c r="G52" s="6">
        <v>43</v>
      </c>
      <c r="H52" s="5">
        <v>50</v>
      </c>
      <c r="I52" s="5" t="s">
        <v>14</v>
      </c>
      <c r="J52" s="9"/>
    </row>
    <row r="53" s="2" customFormat="1" ht="35" customHeight="1" spans="1:10">
      <c r="A53" s="5">
        <v>51</v>
      </c>
      <c r="B53" s="5" t="str">
        <f>"戎超"</f>
        <v>戎超</v>
      </c>
      <c r="C53" s="5" t="str">
        <f>"20250112"</f>
        <v>20250112</v>
      </c>
      <c r="D53" s="5" t="s">
        <v>11</v>
      </c>
      <c r="E53" s="5" t="str">
        <f t="shared" si="0"/>
        <v>01</v>
      </c>
      <c r="F53" s="5" t="s">
        <v>12</v>
      </c>
      <c r="G53" s="6">
        <v>42.5</v>
      </c>
      <c r="H53" s="5">
        <v>51</v>
      </c>
      <c r="I53" s="5" t="s">
        <v>14</v>
      </c>
      <c r="J53" s="9"/>
    </row>
    <row r="54" s="2" customFormat="1" ht="35" customHeight="1" spans="1:10">
      <c r="A54" s="5">
        <v>52</v>
      </c>
      <c r="B54" s="5" t="str">
        <f>"秦松"</f>
        <v>秦松</v>
      </c>
      <c r="C54" s="5" t="str">
        <f>"20250205"</f>
        <v>20250205</v>
      </c>
      <c r="D54" s="5" t="s">
        <v>11</v>
      </c>
      <c r="E54" s="5" t="str">
        <f t="shared" si="0"/>
        <v>01</v>
      </c>
      <c r="F54" s="5" t="s">
        <v>12</v>
      </c>
      <c r="G54" s="6">
        <v>42.5</v>
      </c>
      <c r="H54" s="5">
        <v>52</v>
      </c>
      <c r="I54" s="5" t="s">
        <v>14</v>
      </c>
      <c r="J54" s="9"/>
    </row>
    <row r="55" s="2" customFormat="1" ht="35" customHeight="1" spans="1:10">
      <c r="A55" s="5">
        <v>53</v>
      </c>
      <c r="B55" s="5" t="str">
        <f>"朱凡萌"</f>
        <v>朱凡萌</v>
      </c>
      <c r="C55" s="5" t="str">
        <f>"20250222"</f>
        <v>20250222</v>
      </c>
      <c r="D55" s="5" t="s">
        <v>11</v>
      </c>
      <c r="E55" s="5" t="str">
        <f t="shared" si="0"/>
        <v>01</v>
      </c>
      <c r="F55" s="5" t="s">
        <v>12</v>
      </c>
      <c r="G55" s="6">
        <v>42</v>
      </c>
      <c r="H55" s="5">
        <v>53</v>
      </c>
      <c r="I55" s="5" t="s">
        <v>14</v>
      </c>
      <c r="J55" s="9"/>
    </row>
    <row r="56" s="2" customFormat="1" ht="35" customHeight="1" spans="1:10">
      <c r="A56" s="5">
        <v>54</v>
      </c>
      <c r="B56" s="5" t="str">
        <f>"许义丛"</f>
        <v>许义丛</v>
      </c>
      <c r="C56" s="5" t="str">
        <f>"20250122"</f>
        <v>20250122</v>
      </c>
      <c r="D56" s="5" t="s">
        <v>11</v>
      </c>
      <c r="E56" s="5" t="str">
        <f t="shared" si="0"/>
        <v>01</v>
      </c>
      <c r="F56" s="5" t="s">
        <v>12</v>
      </c>
      <c r="G56" s="6">
        <v>41</v>
      </c>
      <c r="H56" s="5">
        <v>54</v>
      </c>
      <c r="I56" s="5" t="s">
        <v>14</v>
      </c>
      <c r="J56" s="9"/>
    </row>
    <row r="57" s="2" customFormat="1" ht="35" customHeight="1" spans="1:10">
      <c r="A57" s="5">
        <v>55</v>
      </c>
      <c r="B57" s="5" t="str">
        <f>"朱茁"</f>
        <v>朱茁</v>
      </c>
      <c r="C57" s="5" t="str">
        <f>"20250237"</f>
        <v>20250237</v>
      </c>
      <c r="D57" s="5" t="s">
        <v>11</v>
      </c>
      <c r="E57" s="5" t="str">
        <f t="shared" si="0"/>
        <v>01</v>
      </c>
      <c r="F57" s="5" t="s">
        <v>12</v>
      </c>
      <c r="G57" s="6">
        <v>41</v>
      </c>
      <c r="H57" s="5">
        <v>55</v>
      </c>
      <c r="I57" s="5" t="s">
        <v>14</v>
      </c>
      <c r="J57" s="9"/>
    </row>
    <row r="58" s="2" customFormat="1" ht="35" customHeight="1" spans="1:10">
      <c r="A58" s="5">
        <v>56</v>
      </c>
      <c r="B58" s="5" t="str">
        <f>"曹佐良"</f>
        <v>曹佐良</v>
      </c>
      <c r="C58" s="5" t="str">
        <f>"20250217"</f>
        <v>20250217</v>
      </c>
      <c r="D58" s="5" t="s">
        <v>11</v>
      </c>
      <c r="E58" s="5" t="str">
        <f t="shared" si="0"/>
        <v>01</v>
      </c>
      <c r="F58" s="5" t="s">
        <v>12</v>
      </c>
      <c r="G58" s="6">
        <v>40</v>
      </c>
      <c r="H58" s="5">
        <v>56</v>
      </c>
      <c r="I58" s="5" t="s">
        <v>14</v>
      </c>
      <c r="J58" s="9"/>
    </row>
    <row r="59" s="2" customFormat="1" ht="35" customHeight="1" spans="1:10">
      <c r="A59" s="5">
        <v>57</v>
      </c>
      <c r="B59" s="5" t="str">
        <f>"柯昌勇"</f>
        <v>柯昌勇</v>
      </c>
      <c r="C59" s="5" t="str">
        <f>"20250101"</f>
        <v>20250101</v>
      </c>
      <c r="D59" s="5" t="s">
        <v>11</v>
      </c>
      <c r="E59" s="5" t="str">
        <f t="shared" si="0"/>
        <v>01</v>
      </c>
      <c r="F59" s="5" t="s">
        <v>12</v>
      </c>
      <c r="G59" s="5">
        <v>0</v>
      </c>
      <c r="H59" s="5" t="s">
        <v>15</v>
      </c>
      <c r="I59" s="5" t="s">
        <v>14</v>
      </c>
      <c r="J59" s="9"/>
    </row>
    <row r="60" s="2" customFormat="1" ht="35" customHeight="1" spans="1:10">
      <c r="A60" s="5">
        <v>58</v>
      </c>
      <c r="B60" s="5" t="str">
        <f>"叶发动"</f>
        <v>叶发动</v>
      </c>
      <c r="C60" s="5" t="str">
        <f>"20250106"</f>
        <v>20250106</v>
      </c>
      <c r="D60" s="5" t="s">
        <v>11</v>
      </c>
      <c r="E60" s="5" t="str">
        <f t="shared" si="0"/>
        <v>01</v>
      </c>
      <c r="F60" s="5" t="s">
        <v>12</v>
      </c>
      <c r="G60" s="5">
        <v>0</v>
      </c>
      <c r="H60" s="5" t="s">
        <v>15</v>
      </c>
      <c r="I60" s="5" t="s">
        <v>14</v>
      </c>
      <c r="J60" s="9"/>
    </row>
    <row r="61" s="2" customFormat="1" ht="35" customHeight="1" spans="1:10">
      <c r="A61" s="5">
        <v>59</v>
      </c>
      <c r="B61" s="5" t="str">
        <f>"陈真跃"</f>
        <v>陈真跃</v>
      </c>
      <c r="C61" s="5" t="str">
        <f>"20250110"</f>
        <v>20250110</v>
      </c>
      <c r="D61" s="5" t="s">
        <v>11</v>
      </c>
      <c r="E61" s="5" t="str">
        <f t="shared" si="0"/>
        <v>01</v>
      </c>
      <c r="F61" s="5" t="s">
        <v>12</v>
      </c>
      <c r="G61" s="5">
        <v>0</v>
      </c>
      <c r="H61" s="5" t="s">
        <v>15</v>
      </c>
      <c r="I61" s="5" t="s">
        <v>14</v>
      </c>
      <c r="J61" s="9"/>
    </row>
    <row r="62" s="2" customFormat="1" ht="35" customHeight="1" spans="1:10">
      <c r="A62" s="5">
        <v>60</v>
      </c>
      <c r="B62" s="5" t="str">
        <f>"锁配松"</f>
        <v>锁配松</v>
      </c>
      <c r="C62" s="5" t="str">
        <f>"20250116"</f>
        <v>20250116</v>
      </c>
      <c r="D62" s="5" t="s">
        <v>11</v>
      </c>
      <c r="E62" s="5" t="str">
        <f t="shared" si="0"/>
        <v>01</v>
      </c>
      <c r="F62" s="5" t="s">
        <v>12</v>
      </c>
      <c r="G62" s="5">
        <v>0</v>
      </c>
      <c r="H62" s="5" t="s">
        <v>15</v>
      </c>
      <c r="I62" s="5" t="s">
        <v>14</v>
      </c>
      <c r="J62" s="9"/>
    </row>
    <row r="63" s="2" customFormat="1" ht="35" customHeight="1" spans="1:10">
      <c r="A63" s="5">
        <v>61</v>
      </c>
      <c r="B63" s="5" t="str">
        <f>"李正勇"</f>
        <v>李正勇</v>
      </c>
      <c r="C63" s="5" t="str">
        <f>"20250117"</f>
        <v>20250117</v>
      </c>
      <c r="D63" s="5" t="s">
        <v>11</v>
      </c>
      <c r="E63" s="5" t="str">
        <f t="shared" si="0"/>
        <v>01</v>
      </c>
      <c r="F63" s="5" t="s">
        <v>12</v>
      </c>
      <c r="G63" s="5">
        <v>0</v>
      </c>
      <c r="H63" s="5" t="s">
        <v>15</v>
      </c>
      <c r="I63" s="5" t="s">
        <v>14</v>
      </c>
      <c r="J63" s="9"/>
    </row>
    <row r="64" s="2" customFormat="1" ht="35" customHeight="1" spans="1:10">
      <c r="A64" s="5">
        <v>62</v>
      </c>
      <c r="B64" s="5" t="str">
        <f>"梅博宇"</f>
        <v>梅博宇</v>
      </c>
      <c r="C64" s="5" t="str">
        <f>"20250125"</f>
        <v>20250125</v>
      </c>
      <c r="D64" s="5" t="s">
        <v>11</v>
      </c>
      <c r="E64" s="5" t="str">
        <f t="shared" si="0"/>
        <v>01</v>
      </c>
      <c r="F64" s="5" t="s">
        <v>12</v>
      </c>
      <c r="G64" s="5">
        <v>0</v>
      </c>
      <c r="H64" s="5" t="s">
        <v>15</v>
      </c>
      <c r="I64" s="5" t="s">
        <v>14</v>
      </c>
      <c r="J64" s="9"/>
    </row>
    <row r="65" s="2" customFormat="1" ht="35" customHeight="1" spans="1:10">
      <c r="A65" s="5">
        <v>63</v>
      </c>
      <c r="B65" s="5" t="str">
        <f>"张林"</f>
        <v>张林</v>
      </c>
      <c r="C65" s="5" t="str">
        <f>"20250126"</f>
        <v>20250126</v>
      </c>
      <c r="D65" s="5" t="s">
        <v>11</v>
      </c>
      <c r="E65" s="5" t="str">
        <f t="shared" si="0"/>
        <v>01</v>
      </c>
      <c r="F65" s="5" t="s">
        <v>12</v>
      </c>
      <c r="G65" s="5">
        <v>0</v>
      </c>
      <c r="H65" s="5" t="s">
        <v>15</v>
      </c>
      <c r="I65" s="5" t="s">
        <v>14</v>
      </c>
      <c r="J65" s="9"/>
    </row>
    <row r="66" s="2" customFormat="1" ht="35" customHeight="1" spans="1:10">
      <c r="A66" s="5">
        <v>64</v>
      </c>
      <c r="B66" s="5" t="str">
        <f>"吕佳鸿"</f>
        <v>吕佳鸿</v>
      </c>
      <c r="C66" s="5" t="str">
        <f>"20250127"</f>
        <v>20250127</v>
      </c>
      <c r="D66" s="5" t="s">
        <v>11</v>
      </c>
      <c r="E66" s="5" t="str">
        <f t="shared" si="0"/>
        <v>01</v>
      </c>
      <c r="F66" s="5" t="s">
        <v>12</v>
      </c>
      <c r="G66" s="5">
        <v>0</v>
      </c>
      <c r="H66" s="5" t="s">
        <v>15</v>
      </c>
      <c r="I66" s="5" t="s">
        <v>14</v>
      </c>
      <c r="J66" s="9"/>
    </row>
    <row r="67" s="2" customFormat="1" ht="35" customHeight="1" spans="1:10">
      <c r="A67" s="5">
        <v>65</v>
      </c>
      <c r="B67" s="5" t="str">
        <f>"陈世旭"</f>
        <v>陈世旭</v>
      </c>
      <c r="C67" s="5" t="str">
        <f>"20250130"</f>
        <v>20250130</v>
      </c>
      <c r="D67" s="5" t="s">
        <v>11</v>
      </c>
      <c r="E67" s="5" t="str">
        <f t="shared" ref="E67:E77" si="1">"01"</f>
        <v>01</v>
      </c>
      <c r="F67" s="5" t="s">
        <v>12</v>
      </c>
      <c r="G67" s="5">
        <v>0</v>
      </c>
      <c r="H67" s="5" t="s">
        <v>15</v>
      </c>
      <c r="I67" s="5" t="s">
        <v>14</v>
      </c>
      <c r="J67" s="9"/>
    </row>
    <row r="68" s="2" customFormat="1" ht="35" customHeight="1" spans="1:10">
      <c r="A68" s="5">
        <v>66</v>
      </c>
      <c r="B68" s="5" t="str">
        <f>"雷定湘"</f>
        <v>雷定湘</v>
      </c>
      <c r="C68" s="5" t="str">
        <f>"20250133"</f>
        <v>20250133</v>
      </c>
      <c r="D68" s="5" t="s">
        <v>11</v>
      </c>
      <c r="E68" s="5" t="str">
        <f t="shared" si="1"/>
        <v>01</v>
      </c>
      <c r="F68" s="5" t="s">
        <v>12</v>
      </c>
      <c r="G68" s="5">
        <v>0</v>
      </c>
      <c r="H68" s="5" t="s">
        <v>15</v>
      </c>
      <c r="I68" s="5" t="s">
        <v>14</v>
      </c>
      <c r="J68" s="9"/>
    </row>
    <row r="69" s="2" customFormat="1" ht="35" customHeight="1" spans="1:10">
      <c r="A69" s="5">
        <v>67</v>
      </c>
      <c r="B69" s="5" t="str">
        <f>"汪栋杰"</f>
        <v>汪栋杰</v>
      </c>
      <c r="C69" s="5" t="str">
        <f>"20250136"</f>
        <v>20250136</v>
      </c>
      <c r="D69" s="5" t="s">
        <v>11</v>
      </c>
      <c r="E69" s="5" t="str">
        <f t="shared" si="1"/>
        <v>01</v>
      </c>
      <c r="F69" s="5" t="s">
        <v>12</v>
      </c>
      <c r="G69" s="5">
        <v>0</v>
      </c>
      <c r="H69" s="5" t="s">
        <v>15</v>
      </c>
      <c r="I69" s="5" t="s">
        <v>14</v>
      </c>
      <c r="J69" s="9"/>
    </row>
    <row r="70" s="2" customFormat="1" ht="35" customHeight="1" spans="1:10">
      <c r="A70" s="5">
        <v>68</v>
      </c>
      <c r="B70" s="5" t="str">
        <f>"蔡烜杰"</f>
        <v>蔡烜杰</v>
      </c>
      <c r="C70" s="5" t="str">
        <f>"20250137"</f>
        <v>20250137</v>
      </c>
      <c r="D70" s="5" t="s">
        <v>11</v>
      </c>
      <c r="E70" s="5" t="str">
        <f t="shared" si="1"/>
        <v>01</v>
      </c>
      <c r="F70" s="5" t="s">
        <v>12</v>
      </c>
      <c r="G70" s="5">
        <v>0</v>
      </c>
      <c r="H70" s="5" t="s">
        <v>15</v>
      </c>
      <c r="I70" s="5" t="s">
        <v>14</v>
      </c>
      <c r="J70" s="9"/>
    </row>
    <row r="71" s="2" customFormat="1" ht="35" customHeight="1" spans="1:10">
      <c r="A71" s="5">
        <v>69</v>
      </c>
      <c r="B71" s="5" t="str">
        <f>"周娅"</f>
        <v>周娅</v>
      </c>
      <c r="C71" s="5" t="str">
        <f>"20250206"</f>
        <v>20250206</v>
      </c>
      <c r="D71" s="5" t="s">
        <v>11</v>
      </c>
      <c r="E71" s="5" t="str">
        <f t="shared" si="1"/>
        <v>01</v>
      </c>
      <c r="F71" s="5" t="s">
        <v>12</v>
      </c>
      <c r="G71" s="5">
        <v>0</v>
      </c>
      <c r="H71" s="5" t="s">
        <v>15</v>
      </c>
      <c r="I71" s="5" t="s">
        <v>14</v>
      </c>
      <c r="J71" s="9"/>
    </row>
    <row r="72" s="2" customFormat="1" ht="35" customHeight="1" spans="1:10">
      <c r="A72" s="5">
        <v>70</v>
      </c>
      <c r="B72" s="5" t="str">
        <f>"邓杰"</f>
        <v>邓杰</v>
      </c>
      <c r="C72" s="5" t="str">
        <f>"20250208"</f>
        <v>20250208</v>
      </c>
      <c r="D72" s="5" t="s">
        <v>11</v>
      </c>
      <c r="E72" s="5" t="str">
        <f t="shared" si="1"/>
        <v>01</v>
      </c>
      <c r="F72" s="5" t="s">
        <v>12</v>
      </c>
      <c r="G72" s="5">
        <v>0</v>
      </c>
      <c r="H72" s="5" t="s">
        <v>15</v>
      </c>
      <c r="I72" s="5" t="s">
        <v>14</v>
      </c>
      <c r="J72" s="9"/>
    </row>
    <row r="73" s="2" customFormat="1" ht="35" customHeight="1" spans="1:10">
      <c r="A73" s="5">
        <v>71</v>
      </c>
      <c r="B73" s="5" t="str">
        <f>"卯明健"</f>
        <v>卯明健</v>
      </c>
      <c r="C73" s="5" t="str">
        <f>"20250213"</f>
        <v>20250213</v>
      </c>
      <c r="D73" s="5" t="s">
        <v>11</v>
      </c>
      <c r="E73" s="5" t="str">
        <f t="shared" si="1"/>
        <v>01</v>
      </c>
      <c r="F73" s="5" t="s">
        <v>12</v>
      </c>
      <c r="G73" s="5">
        <v>0</v>
      </c>
      <c r="H73" s="5" t="s">
        <v>15</v>
      </c>
      <c r="I73" s="5" t="s">
        <v>14</v>
      </c>
      <c r="J73" s="9"/>
    </row>
    <row r="74" s="2" customFormat="1" ht="35" customHeight="1" spans="1:10">
      <c r="A74" s="5">
        <v>72</v>
      </c>
      <c r="B74" s="5" t="str">
        <f>"朱允涛"</f>
        <v>朱允涛</v>
      </c>
      <c r="C74" s="5" t="str">
        <f>"20250216"</f>
        <v>20250216</v>
      </c>
      <c r="D74" s="5" t="s">
        <v>11</v>
      </c>
      <c r="E74" s="5" t="str">
        <f t="shared" si="1"/>
        <v>01</v>
      </c>
      <c r="F74" s="5" t="s">
        <v>12</v>
      </c>
      <c r="G74" s="5">
        <v>0</v>
      </c>
      <c r="H74" s="5" t="s">
        <v>15</v>
      </c>
      <c r="I74" s="5" t="s">
        <v>14</v>
      </c>
      <c r="J74" s="9"/>
    </row>
    <row r="75" s="2" customFormat="1" ht="35" customHeight="1" spans="1:10">
      <c r="A75" s="5">
        <v>73</v>
      </c>
      <c r="B75" s="5" t="str">
        <f>"陶宇"</f>
        <v>陶宇</v>
      </c>
      <c r="C75" s="5" t="str">
        <f>"20250229"</f>
        <v>20250229</v>
      </c>
      <c r="D75" s="5" t="s">
        <v>11</v>
      </c>
      <c r="E75" s="5" t="str">
        <f t="shared" si="1"/>
        <v>01</v>
      </c>
      <c r="F75" s="5" t="s">
        <v>12</v>
      </c>
      <c r="G75" s="5">
        <v>0</v>
      </c>
      <c r="H75" s="5" t="s">
        <v>15</v>
      </c>
      <c r="I75" s="5" t="s">
        <v>14</v>
      </c>
      <c r="J75" s="9"/>
    </row>
    <row r="76" s="2" customFormat="1" ht="35" customHeight="1" spans="1:10">
      <c r="A76" s="5">
        <v>74</v>
      </c>
      <c r="B76" s="5" t="str">
        <f>"叶发印"</f>
        <v>叶发印</v>
      </c>
      <c r="C76" s="5" t="str">
        <f>"20250230"</f>
        <v>20250230</v>
      </c>
      <c r="D76" s="5" t="s">
        <v>11</v>
      </c>
      <c r="E76" s="5" t="str">
        <f t="shared" si="1"/>
        <v>01</v>
      </c>
      <c r="F76" s="5" t="s">
        <v>12</v>
      </c>
      <c r="G76" s="5">
        <v>0</v>
      </c>
      <c r="H76" s="5" t="s">
        <v>15</v>
      </c>
      <c r="I76" s="5" t="s">
        <v>14</v>
      </c>
      <c r="J76" s="9"/>
    </row>
    <row r="77" s="2" customFormat="1" ht="35" customHeight="1" spans="1:10">
      <c r="A77" s="5">
        <v>75</v>
      </c>
      <c r="B77" s="5" t="str">
        <f>"宋龙燕"</f>
        <v>宋龙燕</v>
      </c>
      <c r="C77" s="5" t="str">
        <f>"20250234"</f>
        <v>20250234</v>
      </c>
      <c r="D77" s="5" t="s">
        <v>11</v>
      </c>
      <c r="E77" s="5" t="str">
        <f t="shared" si="1"/>
        <v>01</v>
      </c>
      <c r="F77" s="5" t="s">
        <v>12</v>
      </c>
      <c r="G77" s="5">
        <v>0</v>
      </c>
      <c r="H77" s="5" t="s">
        <v>15</v>
      </c>
      <c r="I77" s="5" t="s">
        <v>14</v>
      </c>
      <c r="J77" s="9"/>
    </row>
    <row r="78" s="2" customFormat="1" ht="35" customHeight="1" spans="1:10">
      <c r="A78" s="5">
        <v>76</v>
      </c>
      <c r="B78" s="5" t="str">
        <f>"毛宁"</f>
        <v>毛宁</v>
      </c>
      <c r="C78" s="5" t="str">
        <f>"20250307"</f>
        <v>20250307</v>
      </c>
      <c r="D78" s="5" t="s">
        <v>16</v>
      </c>
      <c r="E78" s="5" t="str">
        <f t="shared" ref="E78:E87" si="2">"02"</f>
        <v>02</v>
      </c>
      <c r="F78" s="5" t="s">
        <v>17</v>
      </c>
      <c r="G78" s="6">
        <v>66.5</v>
      </c>
      <c r="H78" s="5">
        <v>1</v>
      </c>
      <c r="I78" s="5" t="s">
        <v>18</v>
      </c>
      <c r="J78" s="9"/>
    </row>
    <row r="79" s="2" customFormat="1" ht="35" customHeight="1" spans="1:10">
      <c r="A79" s="5">
        <v>77</v>
      </c>
      <c r="B79" s="5" t="str">
        <f>"祖海雪"</f>
        <v>祖海雪</v>
      </c>
      <c r="C79" s="5" t="str">
        <f>"20250304"</f>
        <v>20250304</v>
      </c>
      <c r="D79" s="5" t="s">
        <v>16</v>
      </c>
      <c r="E79" s="5" t="str">
        <f t="shared" si="2"/>
        <v>02</v>
      </c>
      <c r="F79" s="5" t="s">
        <v>17</v>
      </c>
      <c r="G79" s="6">
        <v>65</v>
      </c>
      <c r="H79" s="5">
        <v>2</v>
      </c>
      <c r="I79" s="5" t="s">
        <v>18</v>
      </c>
      <c r="J79" s="9"/>
    </row>
    <row r="80" s="2" customFormat="1" ht="35" customHeight="1" spans="1:10">
      <c r="A80" s="5">
        <v>78</v>
      </c>
      <c r="B80" s="5" t="str">
        <f>"陆梦员"</f>
        <v>陆梦员</v>
      </c>
      <c r="C80" s="5" t="str">
        <f>"20250310"</f>
        <v>20250310</v>
      </c>
      <c r="D80" s="5" t="s">
        <v>16</v>
      </c>
      <c r="E80" s="5" t="str">
        <f t="shared" si="2"/>
        <v>02</v>
      </c>
      <c r="F80" s="5" t="s">
        <v>17</v>
      </c>
      <c r="G80" s="6">
        <v>62</v>
      </c>
      <c r="H80" s="5">
        <v>3</v>
      </c>
      <c r="I80" s="5" t="s">
        <v>18</v>
      </c>
      <c r="J80" s="9"/>
    </row>
    <row r="81" s="2" customFormat="1" ht="35" customHeight="1" spans="1:10">
      <c r="A81" s="5">
        <v>79</v>
      </c>
      <c r="B81" s="5" t="str">
        <f>"罗纱"</f>
        <v>罗纱</v>
      </c>
      <c r="C81" s="5" t="str">
        <f>"20250301"</f>
        <v>20250301</v>
      </c>
      <c r="D81" s="5" t="s">
        <v>16</v>
      </c>
      <c r="E81" s="5" t="str">
        <f t="shared" si="2"/>
        <v>02</v>
      </c>
      <c r="F81" s="5" t="s">
        <v>17</v>
      </c>
      <c r="G81" s="6">
        <v>60</v>
      </c>
      <c r="H81" s="5">
        <v>4</v>
      </c>
      <c r="I81" s="5" t="s">
        <v>18</v>
      </c>
      <c r="J81" s="9"/>
    </row>
    <row r="82" s="2" customFormat="1" ht="35" customHeight="1" spans="1:10">
      <c r="A82" s="5">
        <v>80</v>
      </c>
      <c r="B82" s="5" t="str">
        <f>"马博"</f>
        <v>马博</v>
      </c>
      <c r="C82" s="5" t="str">
        <f>"20250308"</f>
        <v>20250308</v>
      </c>
      <c r="D82" s="5" t="s">
        <v>16</v>
      </c>
      <c r="E82" s="5" t="str">
        <f t="shared" si="2"/>
        <v>02</v>
      </c>
      <c r="F82" s="5" t="s">
        <v>17</v>
      </c>
      <c r="G82" s="6">
        <v>39</v>
      </c>
      <c r="H82" s="5">
        <v>5</v>
      </c>
      <c r="I82" s="5" t="s">
        <v>18</v>
      </c>
      <c r="J82" s="9"/>
    </row>
    <row r="83" s="2" customFormat="1" ht="35" customHeight="1" spans="1:10">
      <c r="A83" s="5">
        <v>81</v>
      </c>
      <c r="B83" s="5" t="str">
        <f>"李云侠"</f>
        <v>李云侠</v>
      </c>
      <c r="C83" s="5" t="str">
        <f>"20250306"</f>
        <v>20250306</v>
      </c>
      <c r="D83" s="5" t="s">
        <v>16</v>
      </c>
      <c r="E83" s="5" t="str">
        <f t="shared" si="2"/>
        <v>02</v>
      </c>
      <c r="F83" s="5" t="s">
        <v>17</v>
      </c>
      <c r="G83" s="6">
        <v>15</v>
      </c>
      <c r="H83" s="5">
        <v>6</v>
      </c>
      <c r="I83" s="5" t="s">
        <v>18</v>
      </c>
      <c r="J83" s="9"/>
    </row>
    <row r="84" s="2" customFormat="1" ht="35" customHeight="1" spans="1:10">
      <c r="A84" s="5">
        <v>82</v>
      </c>
      <c r="B84" s="5" t="str">
        <f>"张广为"</f>
        <v>张广为</v>
      </c>
      <c r="C84" s="5" t="str">
        <f>"20250302"</f>
        <v>20250302</v>
      </c>
      <c r="D84" s="5" t="s">
        <v>16</v>
      </c>
      <c r="E84" s="5" t="str">
        <f t="shared" si="2"/>
        <v>02</v>
      </c>
      <c r="F84" s="5" t="s">
        <v>17</v>
      </c>
      <c r="G84" s="5">
        <v>0</v>
      </c>
      <c r="H84" s="5" t="s">
        <v>15</v>
      </c>
      <c r="I84" s="5" t="s">
        <v>14</v>
      </c>
      <c r="J84" s="9"/>
    </row>
    <row r="85" s="2" customFormat="1" ht="35" customHeight="1" spans="1:10">
      <c r="A85" s="5">
        <v>83</v>
      </c>
      <c r="B85" s="5" t="str">
        <f>"肖大熙"</f>
        <v>肖大熙</v>
      </c>
      <c r="C85" s="5" t="str">
        <f>"20250303"</f>
        <v>20250303</v>
      </c>
      <c r="D85" s="5" t="s">
        <v>16</v>
      </c>
      <c r="E85" s="5" t="str">
        <f t="shared" si="2"/>
        <v>02</v>
      </c>
      <c r="F85" s="5" t="s">
        <v>17</v>
      </c>
      <c r="G85" s="5">
        <v>0</v>
      </c>
      <c r="H85" s="5" t="s">
        <v>15</v>
      </c>
      <c r="I85" s="5" t="s">
        <v>14</v>
      </c>
      <c r="J85" s="9"/>
    </row>
    <row r="86" s="2" customFormat="1" ht="35" customHeight="1" spans="1:10">
      <c r="A86" s="5">
        <v>84</v>
      </c>
      <c r="B86" s="5" t="str">
        <f>"唐爱梅"</f>
        <v>唐爱梅</v>
      </c>
      <c r="C86" s="5" t="str">
        <f>"20250305"</f>
        <v>20250305</v>
      </c>
      <c r="D86" s="5" t="s">
        <v>16</v>
      </c>
      <c r="E86" s="5" t="str">
        <f t="shared" si="2"/>
        <v>02</v>
      </c>
      <c r="F86" s="5" t="s">
        <v>17</v>
      </c>
      <c r="G86" s="5">
        <v>0</v>
      </c>
      <c r="H86" s="5" t="s">
        <v>15</v>
      </c>
      <c r="I86" s="5" t="s">
        <v>14</v>
      </c>
      <c r="J86" s="9"/>
    </row>
    <row r="87" s="2" customFormat="1" ht="35" customHeight="1" spans="1:10">
      <c r="A87" s="5">
        <v>85</v>
      </c>
      <c r="B87" s="5" t="str">
        <f>"周阳"</f>
        <v>周阳</v>
      </c>
      <c r="C87" s="5" t="str">
        <f>"20250309"</f>
        <v>20250309</v>
      </c>
      <c r="D87" s="5" t="s">
        <v>16</v>
      </c>
      <c r="E87" s="5" t="str">
        <f t="shared" si="2"/>
        <v>02</v>
      </c>
      <c r="F87" s="5" t="s">
        <v>17</v>
      </c>
      <c r="G87" s="5">
        <v>0</v>
      </c>
      <c r="H87" s="5" t="s">
        <v>15</v>
      </c>
      <c r="I87" s="5" t="s">
        <v>14</v>
      </c>
      <c r="J87" s="9"/>
    </row>
    <row r="88" s="2" customFormat="1" ht="35" customHeight="1" spans="1:10">
      <c r="A88" s="5">
        <v>86</v>
      </c>
      <c r="B88" s="5" t="str">
        <f>"孔莎"</f>
        <v>孔莎</v>
      </c>
      <c r="C88" s="5" t="str">
        <f>"20250314"</f>
        <v>20250314</v>
      </c>
      <c r="D88" s="5" t="s">
        <v>19</v>
      </c>
      <c r="E88" s="5" t="str">
        <f t="shared" ref="E88:E94" si="3">"03"</f>
        <v>03</v>
      </c>
      <c r="F88" s="5" t="s">
        <v>17</v>
      </c>
      <c r="G88" s="6">
        <v>73</v>
      </c>
      <c r="H88" s="5">
        <v>1</v>
      </c>
      <c r="I88" s="5" t="s">
        <v>18</v>
      </c>
      <c r="J88" s="9"/>
    </row>
    <row r="89" s="2" customFormat="1" ht="35" customHeight="1" spans="1:10">
      <c r="A89" s="5">
        <v>87</v>
      </c>
      <c r="B89" s="5" t="str">
        <f>"杨凯"</f>
        <v>杨凯</v>
      </c>
      <c r="C89" s="5" t="str">
        <f>"20250313"</f>
        <v>20250313</v>
      </c>
      <c r="D89" s="5" t="s">
        <v>19</v>
      </c>
      <c r="E89" s="5" t="str">
        <f t="shared" si="3"/>
        <v>03</v>
      </c>
      <c r="F89" s="5" t="s">
        <v>17</v>
      </c>
      <c r="G89" s="6">
        <v>66.5</v>
      </c>
      <c r="H89" s="5">
        <v>2</v>
      </c>
      <c r="I89" s="5" t="s">
        <v>18</v>
      </c>
      <c r="J89" s="9"/>
    </row>
    <row r="90" s="2" customFormat="1" ht="35" customHeight="1" spans="1:10">
      <c r="A90" s="5">
        <v>88</v>
      </c>
      <c r="B90" s="5" t="str">
        <f>"罗颖悦"</f>
        <v>罗颖悦</v>
      </c>
      <c r="C90" s="5" t="str">
        <f>"20250316"</f>
        <v>20250316</v>
      </c>
      <c r="D90" s="5" t="s">
        <v>19</v>
      </c>
      <c r="E90" s="5" t="str">
        <f t="shared" si="3"/>
        <v>03</v>
      </c>
      <c r="F90" s="5" t="s">
        <v>17</v>
      </c>
      <c r="G90" s="6">
        <v>61.5</v>
      </c>
      <c r="H90" s="5">
        <v>3</v>
      </c>
      <c r="I90" s="5" t="s">
        <v>18</v>
      </c>
      <c r="J90" s="9"/>
    </row>
    <row r="91" s="2" customFormat="1" ht="35" customHeight="1" spans="1:10">
      <c r="A91" s="5">
        <v>89</v>
      </c>
      <c r="B91" s="5" t="str">
        <f>"余崇嵩"</f>
        <v>余崇嵩</v>
      </c>
      <c r="C91" s="5" t="str">
        <f>"20250317"</f>
        <v>20250317</v>
      </c>
      <c r="D91" s="5" t="s">
        <v>19</v>
      </c>
      <c r="E91" s="5" t="str">
        <f t="shared" si="3"/>
        <v>03</v>
      </c>
      <c r="F91" s="5" t="s">
        <v>17</v>
      </c>
      <c r="G91" s="6">
        <v>47</v>
      </c>
      <c r="H91" s="5">
        <v>4</v>
      </c>
      <c r="I91" s="5" t="s">
        <v>18</v>
      </c>
      <c r="J91" s="9"/>
    </row>
    <row r="92" s="2" customFormat="1" ht="35" customHeight="1" spans="1:10">
      <c r="A92" s="5">
        <v>90</v>
      </c>
      <c r="B92" s="5" t="str">
        <f>"刘倩"</f>
        <v>刘倩</v>
      </c>
      <c r="C92" s="5" t="str">
        <f>"20250311"</f>
        <v>20250311</v>
      </c>
      <c r="D92" s="5" t="s">
        <v>19</v>
      </c>
      <c r="E92" s="5" t="str">
        <f t="shared" si="3"/>
        <v>03</v>
      </c>
      <c r="F92" s="5" t="s">
        <v>17</v>
      </c>
      <c r="G92" s="5">
        <v>0</v>
      </c>
      <c r="H92" s="5" t="s">
        <v>15</v>
      </c>
      <c r="I92" s="5" t="s">
        <v>14</v>
      </c>
      <c r="J92" s="9"/>
    </row>
    <row r="93" s="2" customFormat="1" ht="35" customHeight="1" spans="1:10">
      <c r="A93" s="5">
        <v>91</v>
      </c>
      <c r="B93" s="5" t="str">
        <f>"马召凤"</f>
        <v>马召凤</v>
      </c>
      <c r="C93" s="5" t="str">
        <f>"20250312"</f>
        <v>20250312</v>
      </c>
      <c r="D93" s="5" t="s">
        <v>19</v>
      </c>
      <c r="E93" s="5" t="str">
        <f t="shared" si="3"/>
        <v>03</v>
      </c>
      <c r="F93" s="5" t="s">
        <v>17</v>
      </c>
      <c r="G93" s="5">
        <v>0</v>
      </c>
      <c r="H93" s="5" t="s">
        <v>15</v>
      </c>
      <c r="I93" s="5" t="s">
        <v>14</v>
      </c>
      <c r="J93" s="9"/>
    </row>
    <row r="94" s="2" customFormat="1" ht="35" customHeight="1" spans="1:10">
      <c r="A94" s="5">
        <v>92</v>
      </c>
      <c r="B94" s="5" t="str">
        <f>"赵庆能"</f>
        <v>赵庆能</v>
      </c>
      <c r="C94" s="5" t="str">
        <f>"20250315"</f>
        <v>20250315</v>
      </c>
      <c r="D94" s="5" t="s">
        <v>19</v>
      </c>
      <c r="E94" s="5" t="str">
        <f t="shared" si="3"/>
        <v>03</v>
      </c>
      <c r="F94" s="5" t="s">
        <v>17</v>
      </c>
      <c r="G94" s="5">
        <v>0</v>
      </c>
      <c r="H94" s="5" t="s">
        <v>15</v>
      </c>
      <c r="I94" s="5" t="s">
        <v>14</v>
      </c>
      <c r="J94" s="9"/>
    </row>
    <row r="95" s="2" customFormat="1" ht="35" customHeight="1" spans="1:10">
      <c r="A95" s="5">
        <v>93</v>
      </c>
      <c r="B95" s="5" t="str">
        <f>"夏静"</f>
        <v>夏静</v>
      </c>
      <c r="C95" s="5" t="str">
        <f>"20250320"</f>
        <v>20250320</v>
      </c>
      <c r="D95" s="5" t="s">
        <v>20</v>
      </c>
      <c r="E95" s="5" t="str">
        <f t="shared" ref="E95:E97" si="4">"04"</f>
        <v>04</v>
      </c>
      <c r="F95" s="5" t="s">
        <v>17</v>
      </c>
      <c r="G95" s="6">
        <v>62</v>
      </c>
      <c r="H95" s="5">
        <v>1</v>
      </c>
      <c r="I95" s="5" t="s">
        <v>18</v>
      </c>
      <c r="J95" s="9"/>
    </row>
    <row r="96" s="2" customFormat="1" ht="35" customHeight="1" spans="1:10">
      <c r="A96" s="5">
        <v>94</v>
      </c>
      <c r="B96" s="5" t="str">
        <f>"陈逍"</f>
        <v>陈逍</v>
      </c>
      <c r="C96" s="5" t="str">
        <f>"20250319"</f>
        <v>20250319</v>
      </c>
      <c r="D96" s="5" t="s">
        <v>20</v>
      </c>
      <c r="E96" s="5" t="str">
        <f t="shared" si="4"/>
        <v>04</v>
      </c>
      <c r="F96" s="5" t="s">
        <v>17</v>
      </c>
      <c r="G96" s="6">
        <v>59</v>
      </c>
      <c r="H96" s="5">
        <v>2</v>
      </c>
      <c r="I96" s="5" t="s">
        <v>18</v>
      </c>
      <c r="J96" s="9"/>
    </row>
    <row r="97" s="2" customFormat="1" ht="35" customHeight="1" spans="1:10">
      <c r="A97" s="5">
        <v>95</v>
      </c>
      <c r="B97" s="5" t="str">
        <f>"陈鹤"</f>
        <v>陈鹤</v>
      </c>
      <c r="C97" s="5" t="str">
        <f>"20250318"</f>
        <v>20250318</v>
      </c>
      <c r="D97" s="5" t="s">
        <v>20</v>
      </c>
      <c r="E97" s="5" t="str">
        <f t="shared" si="4"/>
        <v>04</v>
      </c>
      <c r="F97" s="5" t="s">
        <v>17</v>
      </c>
      <c r="G97" s="5">
        <v>0</v>
      </c>
      <c r="H97" s="5" t="s">
        <v>15</v>
      </c>
      <c r="I97" s="5" t="s">
        <v>14</v>
      </c>
      <c r="J97" s="9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包杰</cp:lastModifiedBy>
  <dcterms:created xsi:type="dcterms:W3CDTF">2023-05-12T11:15:00Z</dcterms:created>
  <dcterms:modified xsi:type="dcterms:W3CDTF">2025-11-24T01:52:02Z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7720C50249F14DC1BBBF31B0DF7EBBA8_13</vt:lpwstr>
  </property>
</Properties>
</file>